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<sst xmlns="http://schemas.openxmlformats.org/spreadsheetml/2006/main" count="49" uniqueCount="47">
  <si>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BEKANNT / BENÖTIGT</t>
  </si>
  <si>
    <t>kW</t>
  </si>
  <si>
    <t>kVA</t>
  </si>
  <si>
    <t>125A 5p - Dose</t>
  </si>
  <si>
    <t>63A 5p - Dose</t>
  </si>
  <si>
    <t>32A 5p - Dose</t>
  </si>
  <si>
    <t>16A 5p - Dose</t>
  </si>
  <si>
    <t>benötigte Drehstromanschlüsse z.B.:</t>
  </si>
  <si>
    <t>~ kW</t>
  </si>
  <si>
    <t>~ kVA</t>
  </si>
  <si>
    <t>~ Ampere  (Drehstrom)</t>
  </si>
  <si>
    <t>AMPERE (Drehstrom)</t>
  </si>
  <si>
    <t>HIER DEN BEKANNTEN WERT EINGEBEN</t>
  </si>
  <si>
    <t xml:space="preserve">Eine </t>
  </si>
  <si>
    <t>16A CEE-Steckdose</t>
  </si>
  <si>
    <t>12 kW</t>
  </si>
  <si>
    <t>32A CEE-Steckdose</t>
  </si>
  <si>
    <t>63A CEE-Steckdose</t>
  </si>
  <si>
    <t>125A CEE-Steckdose</t>
  </si>
  <si>
    <t>24 kW</t>
  </si>
  <si>
    <t>44 kW</t>
  </si>
  <si>
    <t>88 kW</t>
  </si>
  <si>
    <t>(12.000 Watt)</t>
  </si>
  <si>
    <t>(24.000 Watt)</t>
  </si>
  <si>
    <t>(44.000 Watt)</t>
  </si>
  <si>
    <t>(88.000 Watt)</t>
  </si>
  <si>
    <t>Schuko-Dose</t>
  </si>
  <si>
    <t>Schuko-Steckdose</t>
  </si>
  <si>
    <t>3,6kw</t>
  </si>
  <si>
    <t>(3.600Watt)</t>
  </si>
  <si>
    <t>Große Zahl: Bei Regulärbetrieb</t>
  </si>
  <si>
    <t>Kleine Zahl: Bei Dimmerbetrieb</t>
  </si>
  <si>
    <t>Anzahl</t>
  </si>
  <si>
    <t>entspricht in der Regel in etwa:</t>
  </si>
  <si>
    <t>Generatoren bei Dimmerbetrieb *</t>
  </si>
  <si>
    <t xml:space="preserve">   "liefert" rund:</t>
  </si>
  <si>
    <t>Diese Berechnungstabelle soll bei bekannten bzw. gewünschten Einzelwerten</t>
  </si>
  <si>
    <t xml:space="preserve">zur vereinfachten Ermittlung von abhängigen Größen beitragen. </t>
  </si>
  <si>
    <t>Noch ein paar weiter nützliche Infos:</t>
  </si>
  <si>
    <t>~ Ampere  (Drehstrom = 3phasig)</t>
  </si>
  <si>
    <t>Dies hilft z.B. bei der Wahl der geeigneten Aggregategröße für Ihr Event.</t>
  </si>
  <si>
    <t>Hinweis: es handelt sich um eine vereinfachte Darstellung, Werte sind gerundet</t>
  </si>
  <si>
    <t xml:space="preserve">    Ochshäuser Str. 45 / 34123 Kassel</t>
  </si>
  <si>
    <t>geklaut bei:</t>
  </si>
  <si>
    <t>www.stromstoss.de</t>
  </si>
  <si>
    <r>
      <t>©</t>
    </r>
    <r>
      <rPr>
        <sz val="7"/>
        <rFont val="Arial"/>
        <family val="2"/>
      </rPr>
      <t xml:space="preserve"> STROMSTOSS Vertriebsgesellschaft mbH / Kassel 2007</t>
    </r>
  </si>
  <si>
    <t>* bei Dimmerbetrieb an Generatoren sollte diese Tabelle als Sicherheit zu Grunde gelegt werden.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</si>
</sst>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b/>
      <sz val="12"/>
      <color indexed="59"/>
      <name val="Arial"/>
      <family val="2"/>
    </font>
    <font>
      <b/>
      <sz val="11"/>
      <color indexed="59"/>
      <name val="Arial"/>
      <family val="2"/>
    </font>
    <font>
      <sz val="6"/>
      <color indexed="55"/>
      <name val="Arial"/>
      <family val="2"/>
    </font>
    <font>
      <sz val="6"/>
      <color indexed="5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  <protection hidden="1"/>
    </xf>
    <xf numFmtId="2" fontId="11" fillId="3" borderId="3" xfId="0" applyNumberFormat="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Border="1" applyAlignment="1" applyProtection="1">
      <alignment horizontal="center" vertical="center"/>
      <protection hidden="1"/>
    </xf>
    <xf numFmtId="2" fontId="14" fillId="3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4" fillId="5" borderId="7" xfId="0" applyNumberFormat="1" applyFont="1" applyFill="1" applyBorder="1" applyAlignment="1" applyProtection="1">
      <alignment horizontal="center" vertical="center"/>
      <protection hidden="1"/>
    </xf>
    <xf numFmtId="2" fontId="13" fillId="0" borderId="6" xfId="0" applyNumberFormat="1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1" fontId="11" fillId="5" borderId="7" xfId="0" applyNumberFormat="1" applyFont="1" applyFill="1" applyBorder="1" applyAlignment="1" applyProtection="1">
      <alignment horizontal="center" vertical="center"/>
      <protection hidden="1"/>
    </xf>
    <xf numFmtId="2" fontId="11" fillId="5" borderId="7" xfId="0" applyNumberFormat="1" applyFont="1" applyFill="1" applyBorder="1" applyAlignment="1" applyProtection="1">
      <alignment horizontal="center" vertical="center"/>
      <protection hidden="1"/>
    </xf>
    <xf numFmtId="2" fontId="10" fillId="0" borderId="7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5" borderId="7" xfId="0" applyNumberFormat="1" applyFont="1" applyFill="1" applyBorder="1" applyAlignment="1" applyProtection="1">
      <alignment horizontal="center" vertical="center"/>
      <protection hidden="1"/>
    </xf>
    <xf numFmtId="2" fontId="13" fillId="0" borderId="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1" fillId="0" borderId="0" xfId="18" applyFill="1" applyAlignment="1">
      <alignment horizontal="center"/>
    </xf>
    <xf numFmtId="0" fontId="18" fillId="0" borderId="0" xfId="18" applyFont="1" applyFill="1" applyAlignment="1">
      <alignment horizontal="left"/>
    </xf>
    <xf numFmtId="0" fontId="19" fillId="0" borderId="0" xfId="18" applyFont="1" applyFill="1" applyAlignment="1">
      <alignment horizontal="left"/>
    </xf>
    <xf numFmtId="1" fontId="14" fillId="4" borderId="7" xfId="0" applyNumberFormat="1" applyFont="1" applyFill="1" applyBorder="1" applyAlignment="1" applyProtection="1">
      <alignment horizontal="center" vertical="center"/>
      <protection hidden="1"/>
    </xf>
    <xf numFmtId="2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20" fillId="0" borderId="0" xfId="18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trom-stoss.de/" TargetMode="External" /><Relationship Id="rId3" Type="http://schemas.openxmlformats.org/officeDocument/2006/relationships/hyperlink" Target="http://www.strom-stoss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13</xdr:row>
      <xdr:rowOff>19050</xdr:rowOff>
    </xdr:from>
    <xdr:to>
      <xdr:col>2</xdr:col>
      <xdr:colOff>276225</xdr:colOff>
      <xdr:row>14</xdr:row>
      <xdr:rowOff>114300</xdr:rowOff>
    </xdr:to>
    <xdr:sp>
      <xdr:nvSpPr>
        <xdr:cNvPr id="1" name="Line 5"/>
        <xdr:cNvSpPr>
          <a:spLocks/>
        </xdr:cNvSpPr>
      </xdr:nvSpPr>
      <xdr:spPr>
        <a:xfrm flipH="1" flipV="1">
          <a:off x="1133475" y="4314825"/>
          <a:ext cx="0" cy="2571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13</xdr:row>
      <xdr:rowOff>19050</xdr:rowOff>
    </xdr:from>
    <xdr:to>
      <xdr:col>3</xdr:col>
      <xdr:colOff>304800</xdr:colOff>
      <xdr:row>14</xdr:row>
      <xdr:rowOff>114300</xdr:rowOff>
    </xdr:to>
    <xdr:sp>
      <xdr:nvSpPr>
        <xdr:cNvPr id="2" name="Line 6"/>
        <xdr:cNvSpPr>
          <a:spLocks/>
        </xdr:cNvSpPr>
      </xdr:nvSpPr>
      <xdr:spPr>
        <a:xfrm flipH="1" flipV="1">
          <a:off x="1733550" y="4314825"/>
          <a:ext cx="0" cy="2571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12</xdr:row>
      <xdr:rowOff>371475</xdr:rowOff>
    </xdr:from>
    <xdr:to>
      <xdr:col>13</xdr:col>
      <xdr:colOff>85725</xdr:colOff>
      <xdr:row>14</xdr:row>
      <xdr:rowOff>9525</xdr:rowOff>
    </xdr:to>
    <xdr:sp>
      <xdr:nvSpPr>
        <xdr:cNvPr id="3" name="Line 11"/>
        <xdr:cNvSpPr>
          <a:spLocks/>
        </xdr:cNvSpPr>
      </xdr:nvSpPr>
      <xdr:spPr>
        <a:xfrm flipV="1">
          <a:off x="5867400" y="426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12</xdr:row>
      <xdr:rowOff>381000</xdr:rowOff>
    </xdr:from>
    <xdr:to>
      <xdr:col>22</xdr:col>
      <xdr:colOff>85725</xdr:colOff>
      <xdr:row>14</xdr:row>
      <xdr:rowOff>142875</xdr:rowOff>
    </xdr:to>
    <xdr:sp>
      <xdr:nvSpPr>
        <xdr:cNvPr id="4" name="Line 12"/>
        <xdr:cNvSpPr>
          <a:spLocks/>
        </xdr:cNvSpPr>
      </xdr:nvSpPr>
      <xdr:spPr>
        <a:xfrm flipV="1">
          <a:off x="7839075" y="4276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0</xdr:row>
      <xdr:rowOff>933450</xdr:rowOff>
    </xdr:to>
    <xdr:pic>
      <xdr:nvPicPr>
        <xdr:cNvPr id="5" name="Picture 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mstos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showGridLines="0" showRowColHeaders="0" tabSelected="1" workbookViewId="0" topLeftCell="A1">
      <selection activeCell="C11" sqref="C11"/>
    </sheetView>
  </sheetViews>
  <sheetFormatPr defaultColWidth="11.421875" defaultRowHeight="12.75"/>
  <cols>
    <col min="1" max="1" width="1.57421875" style="9" customWidth="1"/>
    <col min="2" max="2" width="11.28125" style="9" customWidth="1"/>
    <col min="3" max="4" width="8.57421875" style="15" customWidth="1"/>
    <col min="5" max="7" width="10.421875" style="15" customWidth="1"/>
    <col min="8" max="8" width="0.9921875" style="16" customWidth="1"/>
    <col min="9" max="11" width="7.28125" style="49" customWidth="1"/>
    <col min="12" max="13" width="1.28515625" style="16" customWidth="1"/>
    <col min="14" max="22" width="3.28125" style="50" customWidth="1"/>
    <col min="23" max="23" width="3.28125" style="9" customWidth="1"/>
    <col min="24" max="16384" width="11.421875" style="9" customWidth="1"/>
  </cols>
  <sheetData>
    <row r="1" ht="75" customHeight="1">
      <c r="K1" s="64"/>
    </row>
    <row r="2" ht="3" customHeight="1">
      <c r="K2" s="63"/>
    </row>
    <row r="3" spans="2:22" s="1" customFormat="1" ht="15.75">
      <c r="B3" s="59" t="s">
        <v>36</v>
      </c>
      <c r="C3" s="2"/>
      <c r="D3" s="2"/>
      <c r="E3" s="2"/>
      <c r="F3" s="2"/>
      <c r="G3" s="2"/>
      <c r="H3" s="3"/>
      <c r="I3" s="4"/>
      <c r="J3" s="4"/>
      <c r="L3" s="3"/>
      <c r="M3" s="2" t="s">
        <v>43</v>
      </c>
      <c r="N3" s="5"/>
      <c r="O3" s="5"/>
      <c r="P3" s="65" t="s">
        <v>44</v>
      </c>
      <c r="Q3" s="5"/>
      <c r="R3" s="5"/>
      <c r="S3" s="5"/>
      <c r="T3" s="5"/>
      <c r="U3" s="5"/>
      <c r="V3" s="5"/>
    </row>
    <row r="4" spans="2:22" s="1" customFormat="1" ht="12.75">
      <c r="B4" s="59" t="s">
        <v>37</v>
      </c>
      <c r="C4" s="2"/>
      <c r="D4" s="2"/>
      <c r="E4" s="2"/>
      <c r="F4" s="2"/>
      <c r="G4" s="2"/>
      <c r="H4" s="3"/>
      <c r="I4" s="4"/>
      <c r="J4" s="4"/>
      <c r="K4" s="4"/>
      <c r="L4" s="3"/>
      <c r="M4" s="3"/>
      <c r="N4" s="5"/>
      <c r="O4" s="5"/>
      <c r="P4" s="5"/>
      <c r="Q4" s="5"/>
      <c r="R4" s="5"/>
      <c r="S4" s="5"/>
      <c r="T4" s="5"/>
      <c r="U4" s="5"/>
      <c r="V4" s="5"/>
    </row>
    <row r="5" spans="2:22" s="1" customFormat="1" ht="12.75">
      <c r="B5" s="59" t="s">
        <v>40</v>
      </c>
      <c r="C5" s="2"/>
      <c r="D5" s="2"/>
      <c r="E5" s="2"/>
      <c r="F5" s="2"/>
      <c r="G5" s="2"/>
      <c r="H5" s="3"/>
      <c r="I5" s="4"/>
      <c r="J5" s="4"/>
      <c r="K5" s="4"/>
      <c r="L5" s="3"/>
      <c r="M5" s="3"/>
      <c r="N5" s="5"/>
      <c r="O5" s="5"/>
      <c r="P5" s="5"/>
      <c r="Q5" s="5"/>
      <c r="R5" s="5"/>
      <c r="S5" s="5"/>
      <c r="T5" s="5"/>
      <c r="U5" s="5"/>
      <c r="V5" s="5"/>
    </row>
    <row r="6" spans="2:22" s="1" customFormat="1" ht="12.75">
      <c r="B6" s="60" t="s">
        <v>41</v>
      </c>
      <c r="C6" s="2"/>
      <c r="D6" s="2"/>
      <c r="E6" s="2"/>
      <c r="F6" s="2"/>
      <c r="G6" s="2"/>
      <c r="H6" s="3"/>
      <c r="I6" s="4"/>
      <c r="J6" s="4"/>
      <c r="K6" s="4"/>
      <c r="L6" s="3"/>
      <c r="M6" s="3"/>
      <c r="N6" s="5"/>
      <c r="O6" s="5"/>
      <c r="P6" s="5"/>
      <c r="Q6" s="5"/>
      <c r="R6" s="5"/>
      <c r="S6" s="5"/>
      <c r="T6" s="5"/>
      <c r="U6" s="5"/>
      <c r="V6" s="5"/>
    </row>
    <row r="7" spans="2:22" s="1" customFormat="1" ht="22.5" customHeight="1">
      <c r="B7" s="68"/>
      <c r="C7" s="2"/>
      <c r="D7" s="2"/>
      <c r="E7" s="2"/>
      <c r="F7" s="2"/>
      <c r="G7" s="2"/>
      <c r="H7" s="3"/>
      <c r="I7" s="4"/>
      <c r="J7" s="4"/>
      <c r="K7" s="4"/>
      <c r="L7" s="3"/>
      <c r="M7" s="3"/>
      <c r="N7" s="5"/>
      <c r="O7" s="5"/>
      <c r="P7" s="5"/>
      <c r="Q7" s="5"/>
      <c r="R7" s="5"/>
      <c r="S7" s="5"/>
      <c r="T7" s="5"/>
      <c r="U7" s="5"/>
      <c r="V7" s="5"/>
    </row>
    <row r="8" spans="5:22" s="6" customFormat="1" ht="43.5" customHeight="1">
      <c r="E8" s="69" t="s">
        <v>33</v>
      </c>
      <c r="F8" s="69"/>
      <c r="G8" s="69"/>
      <c r="H8" s="8"/>
      <c r="I8" s="75" t="s">
        <v>34</v>
      </c>
      <c r="J8" s="75"/>
      <c r="K8" s="75"/>
      <c r="L8" s="8"/>
      <c r="M8" s="8"/>
      <c r="N8" s="70" t="s">
        <v>7</v>
      </c>
      <c r="O8" s="70"/>
      <c r="P8" s="70"/>
      <c r="Q8" s="70"/>
      <c r="R8" s="70"/>
      <c r="S8" s="70"/>
      <c r="T8" s="70"/>
      <c r="U8" s="70"/>
      <c r="V8" s="70"/>
    </row>
    <row r="9" spans="3:23" ht="33.75" customHeight="1">
      <c r="C9" s="10" t="s">
        <v>0</v>
      </c>
      <c r="D9" s="11" t="s">
        <v>32</v>
      </c>
      <c r="E9" s="10" t="s">
        <v>39</v>
      </c>
      <c r="F9" s="11" t="s">
        <v>8</v>
      </c>
      <c r="G9" s="11" t="s">
        <v>9</v>
      </c>
      <c r="H9" s="12"/>
      <c r="I9" s="13" t="s">
        <v>10</v>
      </c>
      <c r="J9" s="14" t="s">
        <v>8</v>
      </c>
      <c r="K9" s="14" t="s">
        <v>9</v>
      </c>
      <c r="L9" s="12"/>
      <c r="M9" s="12"/>
      <c r="N9" s="73" t="s">
        <v>3</v>
      </c>
      <c r="O9" s="74"/>
      <c r="P9" s="73" t="s">
        <v>4</v>
      </c>
      <c r="Q9" s="74"/>
      <c r="R9" s="73" t="s">
        <v>5</v>
      </c>
      <c r="S9" s="74"/>
      <c r="T9" s="73" t="s">
        <v>6</v>
      </c>
      <c r="U9" s="74"/>
      <c r="V9" s="73" t="s">
        <v>26</v>
      </c>
      <c r="W9" s="74"/>
    </row>
    <row r="10" spans="9:23" ht="4.5" customHeight="1">
      <c r="I10" s="17"/>
      <c r="J10" s="17"/>
      <c r="K10" s="17"/>
      <c r="N10" s="18"/>
      <c r="O10" s="19"/>
      <c r="P10" s="18"/>
      <c r="Q10" s="19"/>
      <c r="R10" s="18"/>
      <c r="S10" s="19"/>
      <c r="T10" s="18"/>
      <c r="U10" s="19"/>
      <c r="V10" s="18"/>
      <c r="W10" s="20"/>
    </row>
    <row r="11" spans="2:23" s="21" customFormat="1" ht="39" thickBot="1">
      <c r="B11" s="22" t="s">
        <v>11</v>
      </c>
      <c r="C11" s="23">
        <v>0</v>
      </c>
      <c r="D11" s="24">
        <v>1</v>
      </c>
      <c r="E11" s="25">
        <f>D11*C11</f>
        <v>0</v>
      </c>
      <c r="F11" s="26">
        <f>G11*0.8</f>
        <v>0</v>
      </c>
      <c r="G11" s="26">
        <f>((E11*3)*230)/1000</f>
        <v>0</v>
      </c>
      <c r="H11" s="27"/>
      <c r="I11" s="28">
        <f>E11</f>
        <v>0</v>
      </c>
      <c r="J11" s="29">
        <f>(K11*0.66)*0.8</f>
        <v>0</v>
      </c>
      <c r="K11" s="29">
        <f>(((I11*3)*230)/1000)/0.66</f>
        <v>0</v>
      </c>
      <c r="L11" s="27"/>
      <c r="M11" s="27"/>
      <c r="N11" s="30">
        <f>IF(E11&gt;=125,ROUNDDOWN((E11/125),0),0)</f>
        <v>0</v>
      </c>
      <c r="O11" s="31">
        <f>IF(I11&gt;=125,ROUNDDOWN((I11/125),0),0)</f>
        <v>0</v>
      </c>
      <c r="P11" s="30">
        <f>IF((E11-(N11*125))&gt;=63,ROUNDDOWN(((E11-(N11*125))/63),0),0)</f>
        <v>0</v>
      </c>
      <c r="Q11" s="31">
        <f>IF((I11-(O11*125))&gt;=63,ROUNDDOWN(((I11-(O11*125))/63),0),0)</f>
        <v>0</v>
      </c>
      <c r="R11" s="30">
        <f>IF((E11-(N11*125)-(P11*63))&gt;=32,ROUNDDOWN(((E11-(N11*125)-(P11*63))/32),0),0)</f>
        <v>0</v>
      </c>
      <c r="S11" s="31">
        <f>IF((I11-(O11*125)-(Q11*63))&gt;=32,ROUNDDOWN(((I11-(O11*125)-(Q11*63))/32),0),0)</f>
        <v>0</v>
      </c>
      <c r="T11" s="30">
        <f>IF((E11-(N11*125)-(P11*63)-(R11*32))&gt;=16,ROUNDDOWN(((E11-(N11*125)-(P11*63)-(R11*32))/16),0),0)</f>
        <v>0</v>
      </c>
      <c r="U11" s="31">
        <f>IF((I11-(O11*125)-(Q11*63)-(S11*32))&gt;=16,ROUNDDOWN(((I11-(O11*125)-(Q11*63)-(S11*32))/16),0),0)</f>
        <v>0</v>
      </c>
      <c r="V11" s="30">
        <f>IF((E11-(N11*125)-(P11*63)-(R11*32)-(T11*16))&gt;=(16/3),ROUNDUP(((E11-(N11*125)-(P11*63)-(R11*32)-(T11*16))/(16/3)),0),0)</f>
        <v>0</v>
      </c>
      <c r="W11" s="31">
        <f>IF((I11-(O11*125)-(Q11*63)-(S11*32)-(U11*16))&gt;=(16/3),ROUNDUP(((I11-(O11*125)-(Q11*63)-(S11*32)-(U11*16))/(16/3)),0),0)</f>
        <v>0</v>
      </c>
    </row>
    <row r="12" spans="2:23" s="21" customFormat="1" ht="31.5" customHeight="1" thickBot="1">
      <c r="B12" s="32" t="s">
        <v>1</v>
      </c>
      <c r="C12" s="33">
        <v>0</v>
      </c>
      <c r="D12" s="34">
        <v>1</v>
      </c>
      <c r="E12" s="35">
        <f>((G12*1000)/230)/3</f>
        <v>0</v>
      </c>
      <c r="F12" s="36">
        <f>D12*C12</f>
        <v>0</v>
      </c>
      <c r="G12" s="37">
        <f>F12/0.8</f>
        <v>0</v>
      </c>
      <c r="H12" s="27"/>
      <c r="I12" s="66">
        <f>K12*0.66*1000/230/3</f>
        <v>0</v>
      </c>
      <c r="J12" s="39">
        <f>F12</f>
        <v>0</v>
      </c>
      <c r="K12" s="67">
        <f>(J12/0.8)/0.66</f>
        <v>0</v>
      </c>
      <c r="L12" s="27"/>
      <c r="M12" s="27"/>
      <c r="N12" s="30">
        <f>IF(E12&gt;=125,ROUNDDOWN((E12/125),0),0)</f>
        <v>0</v>
      </c>
      <c r="O12" s="31">
        <f>IF(I12&gt;=125,ROUNDDOWN((I12/125),0),0)</f>
        <v>0</v>
      </c>
      <c r="P12" s="30">
        <f>IF((E12-(N12*125))&gt;=63,ROUNDDOWN(((E12-(N12*125))/63),0),0)</f>
        <v>0</v>
      </c>
      <c r="Q12" s="31">
        <f>IF((I12-(O12*125))&gt;=63,ROUNDDOWN(((I12-(O12*125))/63),0),0)</f>
        <v>0</v>
      </c>
      <c r="R12" s="30">
        <f>IF((E12-(N12*125)-(P12*63))&gt;=32,ROUNDDOWN(((E12-(N12*125)-(P12*63))/32),0),0)</f>
        <v>0</v>
      </c>
      <c r="S12" s="31">
        <f>IF((I12-(O12*125)-(Q12*63))&gt;=32,ROUNDDOWN(((I12-(O12*125)-(Q12*63))/32),0),0)</f>
        <v>0</v>
      </c>
      <c r="T12" s="30">
        <f>IF((E12-(N12*125)-(P12*63)-(R12*32))&gt;=16,ROUNDDOWN(((E12-(N12*125)-(P12*63)-(R12*32))/16),0),0)</f>
        <v>0</v>
      </c>
      <c r="U12" s="31">
        <f>IF((I12-(O12*125)-(Q12*63)-(S12*32))&gt;=16,ROUNDDOWN(((I12-(O12*125)-(Q12*63)-(S12*32))/16),0),0)</f>
        <v>0</v>
      </c>
      <c r="V12" s="30">
        <f>IF((E12-(N12*125)-(P12*63)-(R12*32)-(T12*16))&gt;=(16/3),ROUNDUP(((E12-(N12*125)-(P12*63)-(R12*32)-(T12*16))/(16/3)),0),0)</f>
        <v>0</v>
      </c>
      <c r="W12" s="31">
        <f>IF((I12-(O12*125)-(Q12*63)-(S12*32)-(U12*16))&gt;=(16/3),ROUNDUP(((I12-(O12*125)-(Q12*63)-(S12*32)-(U12*16))/(16/3)),0),0)</f>
        <v>0</v>
      </c>
    </row>
    <row r="13" spans="2:23" s="21" customFormat="1" ht="31.5" customHeight="1">
      <c r="B13" s="40" t="s">
        <v>2</v>
      </c>
      <c r="C13" s="41">
        <v>0</v>
      </c>
      <c r="D13" s="42">
        <v>1</v>
      </c>
      <c r="E13" s="43">
        <f>((G13*1000)/230)/3</f>
        <v>0</v>
      </c>
      <c r="F13" s="44">
        <f>G13*0.8</f>
        <v>0</v>
      </c>
      <c r="G13" s="45">
        <f>C13*D13</f>
        <v>0</v>
      </c>
      <c r="H13" s="46"/>
      <c r="I13" s="38">
        <f>K13*0.66*1000/230/3</f>
        <v>0</v>
      </c>
      <c r="J13" s="47">
        <f>K13*0.8*0.66</f>
        <v>0</v>
      </c>
      <c r="K13" s="48">
        <f>G13</f>
        <v>0</v>
      </c>
      <c r="L13" s="46"/>
      <c r="M13" s="46"/>
      <c r="N13" s="30">
        <f>IF(E13&gt;=125,ROUNDDOWN((E13/125),0),0)</f>
        <v>0</v>
      </c>
      <c r="O13" s="31">
        <f>IF(I13&gt;=125,ROUNDDOWN((I13/125),0),0)</f>
        <v>0</v>
      </c>
      <c r="P13" s="30">
        <f>IF((E13-(N13*125))&gt;=63,ROUNDDOWN(((E13-(N13*125))/63),0),0)</f>
        <v>0</v>
      </c>
      <c r="Q13" s="31">
        <f>IF((I13-(O13*125))&gt;=63,ROUNDDOWN(((I13-(O13*125))/63),0),0)</f>
        <v>0</v>
      </c>
      <c r="R13" s="30">
        <f>IF((E13-(N13*125)-(P13*63))&gt;=32,ROUNDDOWN(((E13-(N13*125)-(P13*63))/32),0),0)</f>
        <v>0</v>
      </c>
      <c r="S13" s="31">
        <f>IF((I13-(O13*125)-(Q13*63))&gt;=32,ROUNDDOWN(((I13-(O13*125)-(Q13*63))/32),0),0)</f>
        <v>0</v>
      </c>
      <c r="T13" s="30">
        <f>IF((E13-(N13*125)-(P13*63)-(R13*32))&gt;=16,ROUNDDOWN(((E13-(N13*125)-(P13*63)-(R13*32))/16),0),0)</f>
        <v>0</v>
      </c>
      <c r="U13" s="31">
        <f>IF((I13-(O13*125)-(Q13*63)-(S13*32))&gt;=16,ROUNDDOWN(((I13-(O13*125)-(Q13*63)-(S13*32))/16),0),0)</f>
        <v>0</v>
      </c>
      <c r="V13" s="30">
        <f>IF((E13-(N13*125)-(P13*63)-(R13*32)-(T13*16))&gt;=(16/3),ROUNDUP(((E13-(N13*125)-(P13*63)-(R13*32)-(T13*16))/(16/3)),0),0)</f>
        <v>0</v>
      </c>
      <c r="W13" s="31">
        <f>IF((I13-(O13*125)-(Q13*63)-(S13*32)-(U13*16))&gt;=(16/3),ROUNDUP(((I13-(O13*125)-(Q13*63)-(S13*32)-(U13*16))/(16/3)),0),0)</f>
        <v>0</v>
      </c>
    </row>
    <row r="14" spans="3:4" ht="12.75">
      <c r="C14" s="71" t="s">
        <v>12</v>
      </c>
      <c r="D14" s="71"/>
    </row>
    <row r="15" spans="3:23" ht="11.25" customHeight="1">
      <c r="C15" s="72"/>
      <c r="D15" s="72"/>
      <c r="I15" s="78" t="s">
        <v>46</v>
      </c>
      <c r="J15" s="78"/>
      <c r="K15" s="78"/>
      <c r="N15" s="69" t="s">
        <v>30</v>
      </c>
      <c r="O15" s="69"/>
      <c r="P15" s="69"/>
      <c r="Q15" s="69"/>
      <c r="R15" s="69"/>
      <c r="S15" s="69"/>
      <c r="T15" s="69"/>
      <c r="U15" s="69"/>
      <c r="V15" s="69"/>
      <c r="W15" s="69"/>
    </row>
    <row r="16" spans="3:23" ht="10.5" customHeight="1">
      <c r="C16" s="72"/>
      <c r="D16" s="72"/>
      <c r="I16" s="78"/>
      <c r="J16" s="78"/>
      <c r="K16" s="78"/>
      <c r="N16" s="77" t="s">
        <v>31</v>
      </c>
      <c r="O16" s="77"/>
      <c r="P16" s="77"/>
      <c r="Q16" s="77"/>
      <c r="R16" s="77"/>
      <c r="S16" s="77"/>
      <c r="T16" s="77"/>
      <c r="U16" s="77"/>
      <c r="V16" s="77"/>
      <c r="W16" s="77"/>
    </row>
    <row r="17" spans="3:11" ht="12.75">
      <c r="C17" s="72"/>
      <c r="D17" s="72"/>
      <c r="I17" s="78"/>
      <c r="J17" s="78"/>
      <c r="K17" s="78"/>
    </row>
    <row r="18" spans="2:11" ht="21" customHeight="1">
      <c r="B18" s="62" t="s">
        <v>45</v>
      </c>
      <c r="I18" s="78"/>
      <c r="J18" s="78"/>
      <c r="K18" s="78"/>
    </row>
    <row r="19" spans="2:23" ht="18" customHeight="1" thickBot="1">
      <c r="B19" s="61" t="s">
        <v>42</v>
      </c>
      <c r="C19" s="52"/>
      <c r="D19" s="52"/>
      <c r="E19" s="52"/>
      <c r="F19" s="52"/>
      <c r="G19" s="52"/>
      <c r="H19" s="53"/>
      <c r="I19" s="54"/>
      <c r="J19" s="54"/>
      <c r="K19" s="54"/>
      <c r="L19" s="53"/>
      <c r="M19" s="53"/>
      <c r="N19" s="55"/>
      <c r="O19" s="55"/>
      <c r="P19" s="55"/>
      <c r="Q19" s="55"/>
      <c r="R19" s="55"/>
      <c r="S19" s="55"/>
      <c r="T19" s="55"/>
      <c r="U19" s="55"/>
      <c r="V19" s="55"/>
      <c r="W19" s="51"/>
    </row>
    <row r="20" ht="13.5" thickTop="1">
      <c r="B20" s="56" t="s">
        <v>38</v>
      </c>
    </row>
    <row r="22" spans="2:6" ht="12.75">
      <c r="B22" s="9" t="s">
        <v>13</v>
      </c>
      <c r="D22" s="57" t="s">
        <v>35</v>
      </c>
      <c r="F22" s="57"/>
    </row>
    <row r="23" spans="2:6" ht="12.75">
      <c r="B23" s="9" t="s">
        <v>27</v>
      </c>
      <c r="D23" s="6" t="s">
        <v>28</v>
      </c>
      <c r="E23" s="7" t="s">
        <v>29</v>
      </c>
      <c r="F23" s="57"/>
    </row>
    <row r="24" spans="2:6" ht="12.75">
      <c r="B24" s="76" t="s">
        <v>14</v>
      </c>
      <c r="C24" s="76"/>
      <c r="D24" s="6" t="s">
        <v>15</v>
      </c>
      <c r="E24" s="7" t="s">
        <v>22</v>
      </c>
      <c r="F24" s="58"/>
    </row>
    <row r="25" spans="2:6" ht="12.75">
      <c r="B25" s="57" t="s">
        <v>16</v>
      </c>
      <c r="C25" s="57"/>
      <c r="D25" s="6" t="s">
        <v>19</v>
      </c>
      <c r="E25" s="7" t="s">
        <v>23</v>
      </c>
      <c r="F25" s="58"/>
    </row>
    <row r="26" spans="2:6" ht="12.75">
      <c r="B26" s="57" t="s">
        <v>17</v>
      </c>
      <c r="C26" s="57"/>
      <c r="D26" s="6" t="s">
        <v>20</v>
      </c>
      <c r="E26" s="7" t="s">
        <v>24</v>
      </c>
      <c r="F26" s="58"/>
    </row>
    <row r="27" spans="2:6" ht="12.75">
      <c r="B27" s="57" t="s">
        <v>18</v>
      </c>
      <c r="C27" s="57"/>
      <c r="D27" s="6" t="s">
        <v>21</v>
      </c>
      <c r="E27" s="7" t="s">
        <v>25</v>
      </c>
      <c r="F27" s="58"/>
    </row>
  </sheetData>
  <sheetProtection password="854C" sheet="1" objects="1" scenarios="1" selectLockedCells="1"/>
  <mergeCells count="13">
    <mergeCell ref="B24:C24"/>
    <mergeCell ref="N9:O9"/>
    <mergeCell ref="P9:Q9"/>
    <mergeCell ref="R9:S9"/>
    <mergeCell ref="N15:W15"/>
    <mergeCell ref="N16:W16"/>
    <mergeCell ref="I15:K18"/>
    <mergeCell ref="E8:G8"/>
    <mergeCell ref="N8:V8"/>
    <mergeCell ref="C14:D17"/>
    <mergeCell ref="T9:U9"/>
    <mergeCell ref="V9:W9"/>
    <mergeCell ref="I8:K8"/>
  </mergeCells>
  <hyperlinks>
    <hyperlink ref="P3" r:id="rId1" display="www.stromstoss.de"/>
  </hyperlinks>
  <printOptions headings="1"/>
  <pageMargins left="0.1968503937007874" right="0.2755905511811024" top="0.5905511811023623" bottom="0.984251968503937" header="0.5118110236220472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Müller</dc:creator>
  <cp:keywords/>
  <dc:description/>
  <cp:lastModifiedBy>jgrobecker</cp:lastModifiedBy>
  <cp:lastPrinted>2002-05-24T09:19:02Z</cp:lastPrinted>
  <dcterms:created xsi:type="dcterms:W3CDTF">2002-05-23T15:20:40Z</dcterms:created>
  <dcterms:modified xsi:type="dcterms:W3CDTF">2007-07-06T09:07:18Z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